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filterPrivacy="1"/>
  <xr:revisionPtr revIDLastSave="0" documentId="13_ncr:1_{AC773240-9574-4544-8C4F-4D64AD70D24B}" xr6:coauthVersionLast="47" xr6:coauthVersionMax="47" xr10:uidLastSave="{00000000-0000-0000-0000-000000000000}"/>
  <bookViews>
    <workbookView xWindow="9510" yWindow="0" windowWidth="9780" windowHeight="10170" xr2:uid="{00000000-000D-0000-FFFF-FFFF00000000}"/>
  </bookViews>
  <sheets>
    <sheet name="البيانات الوصفية " sheetId="2" r:id="rId1"/>
    <sheet name="المتغيرات " sheetId="3" r:id="rId2"/>
    <sheet name="الإنتاج" sheetId="1" r:id="rId3"/>
    <sheet name="المبيعات" sheetId="6" r:id="rId4"/>
    <sheet name="الصادرات" sheetId="7" r:id="rId5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7" i="6" l="1"/>
  <c r="D16" i="6"/>
  <c r="D15" i="6"/>
  <c r="D13" i="6"/>
  <c r="D12" i="6"/>
  <c r="D11" i="6"/>
  <c r="D10" i="6"/>
  <c r="D9" i="6"/>
  <c r="D8" i="6"/>
  <c r="D7" i="6"/>
  <c r="D6" i="6"/>
  <c r="D5" i="6"/>
  <c r="D4" i="6"/>
  <c r="D3" i="6"/>
  <c r="D17" i="1"/>
  <c r="D16" i="1"/>
  <c r="D15" i="1"/>
  <c r="D13" i="1"/>
  <c r="D12" i="1"/>
  <c r="D11" i="1"/>
  <c r="D10" i="1"/>
  <c r="D9" i="1"/>
  <c r="D8" i="1"/>
  <c r="D7" i="1"/>
  <c r="D6" i="1"/>
  <c r="D5" i="1"/>
</calcChain>
</file>

<file path=xl/sharedStrings.xml><?xml version="1.0" encoding="utf-8"?>
<sst xmlns="http://schemas.openxmlformats.org/spreadsheetml/2006/main" count="104" uniqueCount="69">
  <si>
    <t>اسم مجموعة البيانات</t>
  </si>
  <si>
    <t>وصف مجموعة البيانات</t>
  </si>
  <si>
    <t>الفئة</t>
  </si>
  <si>
    <t>الدورية</t>
  </si>
  <si>
    <t>سنوي</t>
  </si>
  <si>
    <t>الكلمات المفتاحية</t>
  </si>
  <si>
    <t>تاريخ النشر</t>
  </si>
  <si>
    <t>تاريخ التعديل إن وجد</t>
  </si>
  <si>
    <t>اسم نقطة التواصل</t>
  </si>
  <si>
    <t>رقم التواصل</t>
  </si>
  <si>
    <t>البريد الالكتروني</t>
  </si>
  <si>
    <t>صيغة الملف</t>
  </si>
  <si>
    <t>Excel sheet</t>
  </si>
  <si>
    <t>الفترة المرجعية للبيانات</t>
  </si>
  <si>
    <t>التغطية الجغرافية للبيانات</t>
  </si>
  <si>
    <t>مؤشرات إجمالية</t>
  </si>
  <si>
    <t>اللغة</t>
  </si>
  <si>
    <t>م</t>
  </si>
  <si>
    <t>اسم المتغير</t>
  </si>
  <si>
    <t>وصف المتغير</t>
  </si>
  <si>
    <t>نوع البيانات</t>
  </si>
  <si>
    <t>ناصر الندابي</t>
  </si>
  <si>
    <t>nasser.m.alnidabi@mem.gov.om</t>
  </si>
  <si>
    <t>وزارة الطاقة والمعادن</t>
  </si>
  <si>
    <t>سلطنة عمان</t>
  </si>
  <si>
    <t>مستوى الإلزامية (إجباري/اختياري)</t>
  </si>
  <si>
    <t>الرخام ( البلوكات)</t>
  </si>
  <si>
    <t>الرخام (البحص)</t>
  </si>
  <si>
    <t>الرخام ( البودر)</t>
  </si>
  <si>
    <t>الحجر الجيري</t>
  </si>
  <si>
    <t>الجبس</t>
  </si>
  <si>
    <t>الملح</t>
  </si>
  <si>
    <t>الكروم</t>
  </si>
  <si>
    <t>خام الحديد (اللاترايت)</t>
  </si>
  <si>
    <t>مادة اللدن (الطين)</t>
  </si>
  <si>
    <t>الرمل الزجاجي (الكثبان الرملية)</t>
  </si>
  <si>
    <t>كوارتز افيليت</t>
  </si>
  <si>
    <t>النحاس</t>
  </si>
  <si>
    <t>مواد البناء</t>
  </si>
  <si>
    <t>المجموع</t>
  </si>
  <si>
    <t>بيانات المعادن</t>
  </si>
  <si>
    <t>قطاع المعادن</t>
  </si>
  <si>
    <t>بيانات المعادن الخاصة للشركات العاملة في قطاع  التعدين</t>
  </si>
  <si>
    <t>قطاع المعادن ، الخامات المعدنية ، المعادن ، انتاج المعادن ، انتاج الخامات المعدنية ، مبيعات المعادن ، مبيعات الخامات المعدنية ، صادرات المعادن ، صادرات الخامات المعدنية</t>
  </si>
  <si>
    <t>الكاولين</t>
  </si>
  <si>
    <t>السيليكا</t>
  </si>
  <si>
    <t>اللاترايت</t>
  </si>
  <si>
    <t>السليكا</t>
  </si>
  <si>
    <t>الرخام</t>
  </si>
  <si>
    <t>المنجنيز</t>
  </si>
  <si>
    <t>الدولوميت</t>
  </si>
  <si>
    <t>البحص والبودرة</t>
  </si>
  <si>
    <t>رقمي</t>
  </si>
  <si>
    <t xml:space="preserve">العريبة </t>
  </si>
  <si>
    <t>إجباري</t>
  </si>
  <si>
    <t>المصدر</t>
  </si>
  <si>
    <t>انتاج الخامات التعدينية</t>
  </si>
  <si>
    <t>كمية مبيعات الخامات التعدينية</t>
  </si>
  <si>
    <t>صادرات الخامات التعدينية</t>
  </si>
  <si>
    <t>اجمالي صادرات الخامات التعدينية في سلطنة عمان  حسب نوع الخام</t>
  </si>
  <si>
    <t>الخام</t>
  </si>
  <si>
    <t>2024-2017</t>
  </si>
  <si>
    <t xml:space="preserve">تضمن قائمة بيانات الإنتاج و المبيعات  و الصادرات  للخامات المعدنية للشركات العاملة بقطاع المعادن. </t>
  </si>
  <si>
    <t>انواع الخامات التعدينية المستخرجة من المناجم أو  المحاجر أو خامات الملاحات</t>
  </si>
  <si>
    <t>انتاج الخامات التعدينية (ألف طن )</t>
  </si>
  <si>
    <t>كمية مبيعات الخامات التعدينية (ألف طن)</t>
  </si>
  <si>
    <t>صادرات الخامات التعدينية (طن)</t>
  </si>
  <si>
    <t xml:space="preserve">اجمالي كمية انتاج الخامات التعدينية في سلطنة عمان حسب نوع الخام والمرصودة من تقارير الإنتاج المقدمة من قبل الشركات التعدينية في فترة تجميع البيانات للتقارير السنوية  </t>
  </si>
  <si>
    <t>اجمالي كمية مبيعات الخامات التعدينية في سلطنة عمان حسب نوع الخام والمرصودة من تقارير الإنتاج المقدمة من قبل الشركات التعدينية في فترة تجميع البيانات للتقارير السنوية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</si>
</sst>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(* #,##0.00_);_(* \(#,##0.00\);_(* &quot;-&quot;??_);_(@_)"/>
    <numFmt numFmtId="164" formatCode="0.0"/>
    <numFmt numFmtId="165" formatCode="_(* #,##0.0_);_(* \(#,##0.0\);_(* &quot;-&quot;??_);_(@_)"/>
    <numFmt numFmtId="166" formatCode="_(* #,##0_);_(* \(#,##0\);_(* &quot;-&quot;??_);_(@_)"/>
  </numFmts>
  <fonts count="10" x14ac:knownFonts="1">
    <font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0"/>
      <name val="MS Sans Serif"/>
      <family val="2"/>
    </font>
    <font>
      <sz val="12"/>
      <name val="Calibri"/>
      <family val="2"/>
      <scheme val="minor"/>
    </font>
    <font>
      <b/>
      <i/>
      <sz val="9"/>
      <color theme="5" tint="-0.249977111117893"/>
      <name val="Calibri"/>
      <family val="2"/>
      <scheme val="minor"/>
    </font>
    <font>
      <sz val="11"/>
      <color theme="1"/>
      <name val="Calibri"/>
      <family val="2"/>
      <scheme val="minor"/>
    </font>
    <font>
      <i/>
      <sz val="12"/>
      <color theme="5" tint="-0.249977111117893"/>
      <name val="Calibri"/>
      <family val="2"/>
      <scheme val="minor"/>
    </font>
    <font>
      <u/>
      <sz val="12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rgb="FFD9E2F3"/>
        <bgColor indexed="64"/>
      </patternFill>
    </fill>
    <fill>
      <patternFill patternType="solid">
        <fgColor theme="8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3" fillId="0" borderId="0" applyNumberFormat="0" applyFill="0" applyBorder="0" applyAlignment="0" applyProtection="0"/>
    <xf numFmtId="0" fontId="4" fillId="0" borderId="0"/>
    <xf numFmtId="43" fontId="7" fillId="0" borderId="0" applyFont="0" applyFill="0" applyBorder="0" applyAlignment="0" applyProtection="0"/>
  </cellStyleXfs>
  <cellXfs count="46">
    <xf numFmtId="0" fontId="0" fillId="0" borderId="0" xfId="0"/>
    <xf numFmtId="0" fontId="1" fillId="3" borderId="1" xfId="0" applyFont="1" applyFill="1" applyBorder="1" applyAlignment="1">
      <alignment horizontal="center" vertical="center" wrapText="1" readingOrder="2"/>
    </xf>
    <xf numFmtId="0" fontId="1" fillId="0" borderId="0" xfId="0" applyFont="1" applyAlignment="1">
      <alignment horizontal="center"/>
    </xf>
    <xf numFmtId="3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/>
    </xf>
    <xf numFmtId="1" fontId="1" fillId="0" borderId="0" xfId="0" applyNumberFormat="1" applyFont="1" applyAlignment="1">
      <alignment horizont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3" fontId="1" fillId="0" borderId="0" xfId="0" applyNumberFormat="1" applyFont="1" applyAlignment="1">
      <alignment horizontal="center" vertical="center"/>
    </xf>
    <xf numFmtId="4" fontId="1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0" fontId="6" fillId="0" borderId="6" xfId="0" applyFont="1" applyBorder="1" applyAlignment="1">
      <alignment horizontal="center" readingOrder="1"/>
    </xf>
    <xf numFmtId="0" fontId="0" fillId="0" borderId="0" xfId="0" applyAlignment="1">
      <alignment horizontal="center"/>
    </xf>
    <xf numFmtId="0" fontId="0" fillId="0" borderId="0" xfId="0" applyAlignment="1">
      <alignment horizontal="right"/>
    </xf>
    <xf numFmtId="0" fontId="8" fillId="0" borderId="6" xfId="0" applyFont="1" applyBorder="1" applyAlignment="1">
      <alignment horizontal="center" vertical="center" readingOrder="1"/>
    </xf>
    <xf numFmtId="3" fontId="0" fillId="0" borderId="0" xfId="0" applyNumberFormat="1" applyAlignment="1">
      <alignment horizontal="center"/>
    </xf>
    <xf numFmtId="4" fontId="0" fillId="0" borderId="0" xfId="0" applyNumberFormat="1" applyAlignment="1">
      <alignment horizontal="center"/>
    </xf>
    <xf numFmtId="0" fontId="1" fillId="0" borderId="1" xfId="0" applyFont="1" applyBorder="1" applyAlignment="1">
      <alignment horizontal="right" vertical="center" wrapText="1"/>
    </xf>
    <xf numFmtId="0" fontId="1" fillId="0" borderId="1" xfId="0" applyFont="1" applyBorder="1" applyAlignment="1">
      <alignment horizontal="center" vertical="center" wrapText="1"/>
    </xf>
    <xf numFmtId="1" fontId="5" fillId="0" borderId="1" xfId="2" applyNumberFormat="1" applyFont="1" applyBorder="1" applyAlignment="1">
      <alignment horizontal="center" vertical="center"/>
    </xf>
    <xf numFmtId="164" fontId="5" fillId="0" borderId="1" xfId="2" applyNumberFormat="1" applyFont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 vertical="center"/>
    </xf>
    <xf numFmtId="166" fontId="5" fillId="0" borderId="1" xfId="3" applyNumberFormat="1" applyFont="1" applyFill="1" applyBorder="1" applyAlignment="1">
      <alignment horizontal="center" vertical="center"/>
    </xf>
    <xf numFmtId="165" fontId="5" fillId="0" borderId="1" xfId="3" applyNumberFormat="1" applyFont="1" applyFill="1" applyBorder="1" applyAlignment="1">
      <alignment horizontal="center"/>
    </xf>
    <xf numFmtId="164" fontId="5" fillId="0" borderId="1" xfId="0" applyNumberFormat="1" applyFont="1" applyBorder="1" applyAlignment="1">
      <alignment horizontal="center"/>
    </xf>
    <xf numFmtId="0" fontId="5" fillId="2" borderId="1" xfId="0" applyFont="1" applyFill="1" applyBorder="1" applyAlignment="1">
      <alignment horizontal="right" vertical="center" wrapText="1"/>
    </xf>
    <xf numFmtId="0" fontId="5" fillId="0" borderId="0" xfId="0" applyFont="1"/>
    <xf numFmtId="0" fontId="5" fillId="3" borderId="1" xfId="0" applyFont="1" applyFill="1" applyBorder="1" applyAlignment="1">
      <alignment horizontal="right" vertical="center" wrapText="1"/>
    </xf>
    <xf numFmtId="0" fontId="5" fillId="0" borderId="1" xfId="0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9" fillId="0" borderId="1" xfId="1" applyFont="1" applyBorder="1" applyAlignment="1">
      <alignment horizontal="right" vertical="center" wrapText="1"/>
    </xf>
    <xf numFmtId="3" fontId="0" fillId="0" borderId="0" xfId="0" applyNumberFormat="1"/>
    <xf numFmtId="165" fontId="5" fillId="0" borderId="1" xfId="3" applyNumberFormat="1" applyFont="1" applyFill="1" applyBorder="1" applyAlignment="1">
      <alignment vertical="center"/>
    </xf>
    <xf numFmtId="0" fontId="5" fillId="3" borderId="1" xfId="0" applyFont="1" applyFill="1" applyBorder="1" applyAlignment="1">
      <alignment horizontal="right" vertical="center" wrapText="1"/>
    </xf>
    <xf numFmtId="0" fontId="5" fillId="2" borderId="1" xfId="0" applyFont="1" applyFill="1" applyBorder="1" applyAlignment="1">
      <alignment horizontal="right" vertical="center" wrapText="1"/>
    </xf>
    <xf numFmtId="0" fontId="1" fillId="3" borderId="7" xfId="0" applyFont="1" applyFill="1" applyBorder="1" applyAlignment="1">
      <alignment horizontal="center" vertical="center" wrapText="1" readingOrder="2"/>
    </xf>
    <xf numFmtId="0" fontId="1" fillId="3" borderId="2" xfId="0" applyFont="1" applyFill="1" applyBorder="1" applyAlignment="1">
      <alignment horizontal="center" vertical="center" wrapText="1" readingOrder="2"/>
    </xf>
    <xf numFmtId="0" fontId="1" fillId="3" borderId="3" xfId="0" applyFont="1" applyFill="1" applyBorder="1" applyAlignment="1">
      <alignment horizontal="center" vertical="center" wrapText="1" readingOrder="2"/>
    </xf>
    <xf numFmtId="0" fontId="1" fillId="3" borderId="4" xfId="0" applyFont="1" applyFill="1" applyBorder="1" applyAlignment="1">
      <alignment horizontal="center" vertical="center" wrapText="1" readingOrder="2"/>
    </xf>
    <xf numFmtId="0" fontId="1" fillId="3" borderId="5" xfId="0" applyFont="1" applyFill="1" applyBorder="1" applyAlignment="1">
      <alignment horizontal="center" vertical="center" wrapText="1" readingOrder="2"/>
    </xf>
    <xf numFmtId="0" fontId="1" fillId="4" borderId="2" xfId="0" applyFont="1" applyFill="1" applyBorder="1" applyAlignment="1">
      <alignment horizontal="center" vertical="center" wrapText="1"/>
    </xf>
    <xf numFmtId="0" fontId="1" fillId="4" borderId="3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1" fillId="4" borderId="5" xfId="0" applyFont="1" applyFill="1" applyBorder="1" applyAlignment="1">
      <alignment horizontal="center" vertical="center" wrapText="1"/>
    </xf>
  </cellXfs>
  <cellStyles count="4">
    <cellStyle name="Comma" xfId="3" builtinId="3"/>
    <cellStyle name="Hyperlink" xfId="1" builtinId="8"/>
    <cellStyle name="Normal" xfId="0" builtinId="0"/>
    <cellStyle name="Normal_1-8.XLS" xfId="2" xr:uid="{4F7026F9-BCFD-4445-B0E6-BFD609912E57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nasser.m.alnidabi@mem.gov.om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FA9E1A-8575-4708-82BF-9BE196BF8688}">
  <dimension ref="A1:D10"/>
  <sheetViews>
    <sheetView rightToLeft="1" tabSelected="1" workbookViewId="0"/>
  </sheetViews>
  <sheetFormatPr defaultRowHeight="15.5" x14ac:dyDescent="0.35"/>
  <cols>
    <col min="1" max="1" width="29" style="28" customWidth="1"/>
    <col min="2" max="2" width="44.36328125" style="28" customWidth="1"/>
    <col min="3" max="3" width="23.54296875" style="28" customWidth="1"/>
    <col min="4" max="4" width="63.26953125" style="28" customWidth="1"/>
    <col min="5" max="16384" width="8.7265625" style="28"/>
  </cols>
  <sheetData>
    <row r="1" spans="1:4" ht="21.5" customHeight="1" x14ac:dyDescent="0.35">
      <c r="A1" s="27" t="s">
        <v>0</v>
      </c>
      <c r="B1" s="36" t="s">
        <v>40</v>
      </c>
      <c r="C1" s="36"/>
      <c r="D1" s="36"/>
    </row>
    <row r="2" spans="1:4" ht="21.5" customHeight="1" x14ac:dyDescent="0.35">
      <c r="A2" s="29" t="s">
        <v>1</v>
      </c>
      <c r="B2" s="35" t="s">
        <v>62</v>
      </c>
      <c r="C2" s="35"/>
      <c r="D2" s="35"/>
    </row>
    <row r="3" spans="1:4" ht="21.5" customHeight="1" x14ac:dyDescent="0.35">
      <c r="A3" s="30" t="s">
        <v>2</v>
      </c>
      <c r="B3" s="30" t="s">
        <v>41</v>
      </c>
      <c r="C3" s="30" t="s">
        <v>3</v>
      </c>
      <c r="D3" s="30" t="s">
        <v>4</v>
      </c>
    </row>
    <row r="4" spans="1:4" ht="21.5" customHeight="1" x14ac:dyDescent="0.35">
      <c r="A4" s="29" t="s">
        <v>5</v>
      </c>
      <c r="B4" s="35" t="s">
        <v>43</v>
      </c>
      <c r="C4" s="35"/>
      <c r="D4" s="35"/>
    </row>
    <row r="5" spans="1:4" ht="21.5" customHeight="1" x14ac:dyDescent="0.35">
      <c r="A5" s="30" t="s">
        <v>6</v>
      </c>
      <c r="B5" s="31">
        <v>2024</v>
      </c>
      <c r="C5" s="30" t="s">
        <v>7</v>
      </c>
      <c r="D5" s="31">
        <v>2025</v>
      </c>
    </row>
    <row r="6" spans="1:4" ht="21.5" customHeight="1" x14ac:dyDescent="0.35">
      <c r="A6" s="29" t="s">
        <v>8</v>
      </c>
      <c r="B6" s="29" t="s">
        <v>21</v>
      </c>
      <c r="C6" s="29" t="s">
        <v>9</v>
      </c>
      <c r="D6" s="31">
        <v>24640858</v>
      </c>
    </row>
    <row r="7" spans="1:4" ht="21.5" customHeight="1" x14ac:dyDescent="0.35">
      <c r="A7" s="30" t="s">
        <v>10</v>
      </c>
      <c r="B7" s="32" t="s">
        <v>22</v>
      </c>
      <c r="C7" s="30" t="s">
        <v>11</v>
      </c>
      <c r="D7" s="30" t="s">
        <v>12</v>
      </c>
    </row>
    <row r="8" spans="1:4" ht="21.5" customHeight="1" x14ac:dyDescent="0.35">
      <c r="A8" s="29" t="s">
        <v>13</v>
      </c>
      <c r="B8" s="29" t="s">
        <v>61</v>
      </c>
      <c r="C8" s="29" t="s">
        <v>14</v>
      </c>
      <c r="D8" s="29" t="s">
        <v>24</v>
      </c>
    </row>
    <row r="9" spans="1:4" ht="21.5" customHeight="1" x14ac:dyDescent="0.35">
      <c r="A9" s="30" t="s">
        <v>15</v>
      </c>
      <c r="B9" s="30" t="s">
        <v>42</v>
      </c>
      <c r="C9" s="30" t="s">
        <v>55</v>
      </c>
      <c r="D9" s="30" t="s">
        <v>23</v>
      </c>
    </row>
    <row r="10" spans="1:4" ht="21.5" customHeight="1" x14ac:dyDescent="0.35">
      <c r="A10" s="29" t="s">
        <v>16</v>
      </c>
      <c r="B10" s="35" t="s">
        <v>53</v>
      </c>
      <c r="C10" s="35"/>
      <c r="D10" s="35"/>
    </row>
  </sheetData>
  <mergeCells count="4">
    <mergeCell ref="B4:D4"/>
    <mergeCell ref="B1:D1"/>
    <mergeCell ref="B2:D2"/>
    <mergeCell ref="B10:D10"/>
  </mergeCells>
  <hyperlinks>
    <hyperlink ref="B7" r:id="rId1" xr:uid="{F9CC7547-DC35-4546-9F67-E91815E27FCD}"/>
  </hyperlinks>
  <pageMargins left="0.7" right="0.7" top="0.75" bottom="0.75" header="0.3" footer="0.3"/>
  <pageSetup paperSize="9" orientation="portrait"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344785-9457-4442-B9AA-437D856C0C89}">
  <dimension ref="A1:E5"/>
  <sheetViews>
    <sheetView rightToLeft="1" workbookViewId="0">
      <selection activeCell="C1" sqref="C1"/>
    </sheetView>
  </sheetViews>
  <sheetFormatPr defaultRowHeight="14.5" x14ac:dyDescent="0.35"/>
  <cols>
    <col min="1" max="1" width="2.6328125" style="13" customWidth="1"/>
    <col min="2" max="2" width="27.6328125" style="14" customWidth="1"/>
    <col min="3" max="3" width="72.7265625" customWidth="1"/>
    <col min="4" max="4" width="12.54296875" customWidth="1"/>
    <col min="5" max="5" width="16" customWidth="1"/>
  </cols>
  <sheetData>
    <row r="1" spans="1:5" ht="43" customHeight="1" x14ac:dyDescent="0.35">
      <c r="A1" s="1" t="s">
        <v>17</v>
      </c>
      <c r="B1" s="1" t="s">
        <v>18</v>
      </c>
      <c r="C1" s="1" t="s">
        <v>19</v>
      </c>
      <c r="D1" s="1" t="s">
        <v>20</v>
      </c>
      <c r="E1" s="1" t="s">
        <v>25</v>
      </c>
    </row>
    <row r="2" spans="1:5" ht="23.5" customHeight="1" x14ac:dyDescent="0.35">
      <c r="A2" s="19">
        <v>1</v>
      </c>
      <c r="B2" s="18" t="s">
        <v>60</v>
      </c>
      <c r="C2" s="19" t="s">
        <v>63</v>
      </c>
      <c r="D2" s="19" t="s">
        <v>52</v>
      </c>
      <c r="E2" s="19" t="s">
        <v>54</v>
      </c>
    </row>
    <row r="3" spans="1:5" ht="38.5" customHeight="1" x14ac:dyDescent="0.35">
      <c r="A3" s="19">
        <v>2</v>
      </c>
      <c r="B3" s="18" t="s">
        <v>56</v>
      </c>
      <c r="C3" s="19" t="s">
        <v>67</v>
      </c>
      <c r="D3" s="19" t="s">
        <v>52</v>
      </c>
      <c r="E3" s="19" t="s">
        <v>54</v>
      </c>
    </row>
    <row r="4" spans="1:5" ht="35.5" customHeight="1" x14ac:dyDescent="0.35">
      <c r="A4" s="19">
        <v>3</v>
      </c>
      <c r="B4" s="18" t="s">
        <v>57</v>
      </c>
      <c r="C4" s="19" t="s">
        <v>68</v>
      </c>
      <c r="D4" s="19" t="s">
        <v>52</v>
      </c>
      <c r="E4" s="19" t="s">
        <v>54</v>
      </c>
    </row>
    <row r="5" spans="1:5" ht="23.5" customHeight="1" x14ac:dyDescent="0.35">
      <c r="A5" s="19">
        <v>4</v>
      </c>
      <c r="B5" s="18" t="s">
        <v>58</v>
      </c>
      <c r="C5" s="19" t="s">
        <v>59</v>
      </c>
      <c r="D5" s="19" t="s">
        <v>52</v>
      </c>
      <c r="E5" s="19" t="s">
        <v>54</v>
      </c>
    </row>
  </sheetData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24"/>
  <sheetViews>
    <sheetView rightToLeft="1" zoomScale="95" zoomScaleNormal="95" workbookViewId="0">
      <pane ySplit="1" topLeftCell="A2" activePane="bottomLeft" state="frozen"/>
      <selection pane="bottomLeft" sqref="A1:A2"/>
    </sheetView>
  </sheetViews>
  <sheetFormatPr defaultColWidth="9.1796875" defaultRowHeight="15.5" x14ac:dyDescent="0.35"/>
  <cols>
    <col min="1" max="1" width="30.54296875" style="7" customWidth="1"/>
    <col min="2" max="9" width="14.36328125" style="7" customWidth="1"/>
    <col min="10" max="16384" width="9.1796875" style="7"/>
  </cols>
  <sheetData>
    <row r="1" spans="1:9" ht="28.5" customHeight="1" x14ac:dyDescent="0.35">
      <c r="A1" s="40" t="s">
        <v>60</v>
      </c>
      <c r="B1" s="37" t="s">
        <v>64</v>
      </c>
      <c r="C1" s="38"/>
      <c r="D1" s="38"/>
      <c r="E1" s="38"/>
      <c r="F1" s="38"/>
      <c r="G1" s="38"/>
      <c r="H1" s="38"/>
      <c r="I1" s="39"/>
    </row>
    <row r="2" spans="1:9" x14ac:dyDescent="0.35">
      <c r="A2" s="41"/>
      <c r="B2" s="1">
        <v>2017</v>
      </c>
      <c r="C2" s="1">
        <v>2018</v>
      </c>
      <c r="D2" s="1">
        <v>2019</v>
      </c>
      <c r="E2" s="1">
        <v>2020</v>
      </c>
      <c r="F2" s="1">
        <v>2021</v>
      </c>
      <c r="G2" s="1">
        <v>2022</v>
      </c>
      <c r="H2" s="1">
        <v>2023</v>
      </c>
      <c r="I2" s="1">
        <v>2024</v>
      </c>
    </row>
    <row r="3" spans="1:9" ht="18.5" customHeight="1" x14ac:dyDescent="0.35">
      <c r="A3" s="20" t="s">
        <v>26</v>
      </c>
      <c r="B3" s="23">
        <v>533.779</v>
      </c>
      <c r="C3" s="23">
        <v>397.74399999999997</v>
      </c>
      <c r="D3" s="23">
        <v>343.73700000000002</v>
      </c>
      <c r="E3" s="23">
        <v>432.47699999999998</v>
      </c>
      <c r="F3" s="23">
        <v>522</v>
      </c>
      <c r="G3" s="23">
        <v>563.5</v>
      </c>
      <c r="H3" s="23">
        <v>678.53300000000002</v>
      </c>
      <c r="I3" s="23">
        <v>483.041</v>
      </c>
    </row>
    <row r="4" spans="1:9" ht="18.5" customHeight="1" x14ac:dyDescent="0.35">
      <c r="A4" s="20" t="s">
        <v>27</v>
      </c>
      <c r="B4" s="23">
        <v>398.899</v>
      </c>
      <c r="C4" s="23">
        <v>366.15600000000001</v>
      </c>
      <c r="D4" s="23">
        <v>343.14800000000002</v>
      </c>
      <c r="E4" s="23">
        <v>297.61599999999999</v>
      </c>
      <c r="F4" s="23">
        <v>217.7</v>
      </c>
      <c r="G4" s="23">
        <v>248.5</v>
      </c>
      <c r="H4" s="23">
        <v>220.95</v>
      </c>
      <c r="I4" s="23">
        <v>212.24600000000001</v>
      </c>
    </row>
    <row r="5" spans="1:9" ht="18.5" customHeight="1" x14ac:dyDescent="0.35">
      <c r="A5" s="20" t="s">
        <v>28</v>
      </c>
      <c r="B5" s="23">
        <v>422.04399999999998</v>
      </c>
      <c r="C5" s="23">
        <v>505.91200000000003</v>
      </c>
      <c r="D5" s="23">
        <f>441654/1000</f>
        <v>441.654</v>
      </c>
      <c r="E5" s="23">
        <v>400.42499999999995</v>
      </c>
      <c r="F5" s="23">
        <v>348.4</v>
      </c>
      <c r="G5" s="23">
        <v>295.8</v>
      </c>
      <c r="H5" s="23">
        <v>304.20499999999998</v>
      </c>
      <c r="I5" s="23">
        <v>326.88099999999997</v>
      </c>
    </row>
    <row r="6" spans="1:9" ht="18.5" customHeight="1" x14ac:dyDescent="0.35">
      <c r="A6" s="21" t="s">
        <v>29</v>
      </c>
      <c r="B6" s="23">
        <v>19010.12</v>
      </c>
      <c r="C6" s="23">
        <v>14020.452000000001</v>
      </c>
      <c r="D6" s="23">
        <f>10001381/1000</f>
        <v>10001.380999999999</v>
      </c>
      <c r="E6" s="23">
        <v>7131.192</v>
      </c>
      <c r="F6" s="23">
        <v>8979.2999999999993</v>
      </c>
      <c r="G6" s="23">
        <v>12236.8</v>
      </c>
      <c r="H6" s="23">
        <v>13095.679</v>
      </c>
      <c r="I6" s="23">
        <v>15054.73</v>
      </c>
    </row>
    <row r="7" spans="1:9" ht="18.5" customHeight="1" x14ac:dyDescent="0.35">
      <c r="A7" s="21" t="s">
        <v>30</v>
      </c>
      <c r="B7" s="23">
        <v>8664.7039999999997</v>
      </c>
      <c r="C7" s="23">
        <v>9666.7009999999991</v>
      </c>
      <c r="D7" s="23">
        <f>10982853/1000</f>
        <v>10982.852999999999</v>
      </c>
      <c r="E7" s="23">
        <v>11120.168</v>
      </c>
      <c r="F7" s="23">
        <v>13538.8</v>
      </c>
      <c r="G7" s="23">
        <v>10591.6</v>
      </c>
      <c r="H7" s="23">
        <v>13882.793</v>
      </c>
      <c r="I7" s="23">
        <v>14041.018</v>
      </c>
    </row>
    <row r="8" spans="1:9" ht="18.5" customHeight="1" x14ac:dyDescent="0.35">
      <c r="A8" s="21" t="s">
        <v>31</v>
      </c>
      <c r="B8" s="23">
        <v>18.035</v>
      </c>
      <c r="C8" s="23">
        <v>11.537000000000001</v>
      </c>
      <c r="D8" s="23">
        <f>15003/1000</f>
        <v>15.003</v>
      </c>
      <c r="E8" s="23">
        <v>11.655999999999999</v>
      </c>
      <c r="F8" s="23">
        <v>10.1</v>
      </c>
      <c r="G8" s="23">
        <v>11.5</v>
      </c>
      <c r="H8" s="23">
        <v>7.3360000000000003</v>
      </c>
      <c r="I8" s="23">
        <v>13.231999999999999</v>
      </c>
    </row>
    <row r="9" spans="1:9" ht="18.5" customHeight="1" x14ac:dyDescent="0.35">
      <c r="A9" s="22" t="s">
        <v>32</v>
      </c>
      <c r="B9" s="23">
        <v>631.59399999999994</v>
      </c>
      <c r="C9" s="23">
        <v>884.87599999999998</v>
      </c>
      <c r="D9" s="23">
        <f>732606/1000</f>
        <v>732.60599999999999</v>
      </c>
      <c r="E9" s="23">
        <v>456.80199999999996</v>
      </c>
      <c r="F9" s="23">
        <v>488.9</v>
      </c>
      <c r="G9" s="23">
        <v>437.6</v>
      </c>
      <c r="H9" s="23">
        <v>389.505</v>
      </c>
      <c r="I9" s="23">
        <v>296.04899999999998</v>
      </c>
    </row>
    <row r="10" spans="1:9" ht="18.5" customHeight="1" x14ac:dyDescent="0.35">
      <c r="A10" s="21" t="s">
        <v>33</v>
      </c>
      <c r="B10" s="23">
        <v>588.83399999999995</v>
      </c>
      <c r="C10" s="23">
        <v>550.46399999999994</v>
      </c>
      <c r="D10" s="23">
        <f>541029/1000</f>
        <v>541.029</v>
      </c>
      <c r="E10" s="23">
        <v>702.92500000000007</v>
      </c>
      <c r="F10" s="23">
        <v>707.6</v>
      </c>
      <c r="G10" s="23">
        <v>466.5</v>
      </c>
      <c r="H10" s="23">
        <v>726.61</v>
      </c>
      <c r="I10" s="23">
        <v>590.83799999999997</v>
      </c>
    </row>
    <row r="11" spans="1:9" ht="18.5" customHeight="1" x14ac:dyDescent="0.35">
      <c r="A11" s="22" t="s">
        <v>34</v>
      </c>
      <c r="B11" s="23">
        <v>538.149</v>
      </c>
      <c r="C11" s="23">
        <v>459.58700000000005</v>
      </c>
      <c r="D11" s="23">
        <f>664676/1000</f>
        <v>664.67600000000004</v>
      </c>
      <c r="E11" s="23">
        <v>983.61500000000001</v>
      </c>
      <c r="F11" s="23">
        <v>732.8</v>
      </c>
      <c r="G11" s="23">
        <v>777.2</v>
      </c>
      <c r="H11" s="23">
        <v>971.03899999999999</v>
      </c>
      <c r="I11" s="23">
        <v>900.745</v>
      </c>
    </row>
    <row r="12" spans="1:9" ht="18.5" customHeight="1" x14ac:dyDescent="0.35">
      <c r="A12" s="21" t="s">
        <v>35</v>
      </c>
      <c r="B12" s="23">
        <v>9.657</v>
      </c>
      <c r="C12" s="23">
        <v>47.919999999999995</v>
      </c>
      <c r="D12" s="23">
        <f>72491/1000</f>
        <v>72.491</v>
      </c>
      <c r="E12" s="23">
        <v>26.65</v>
      </c>
      <c r="F12" s="23">
        <v>21.7</v>
      </c>
      <c r="G12" s="23">
        <v>315.39999999999998</v>
      </c>
      <c r="H12" s="23">
        <v>263.49299999999999</v>
      </c>
      <c r="I12" s="23">
        <v>87.873999999999995</v>
      </c>
    </row>
    <row r="13" spans="1:9" ht="18.5" customHeight="1" x14ac:dyDescent="0.35">
      <c r="A13" s="22" t="s">
        <v>36</v>
      </c>
      <c r="B13" s="23">
        <v>314.43900000000002</v>
      </c>
      <c r="C13" s="23">
        <v>265.05099999999999</v>
      </c>
      <c r="D13" s="23">
        <f>242859/1000</f>
        <v>242.85900000000001</v>
      </c>
      <c r="E13" s="23">
        <v>347.85199999999998</v>
      </c>
      <c r="F13" s="23">
        <v>211.6</v>
      </c>
      <c r="G13" s="23">
        <v>241</v>
      </c>
      <c r="H13" s="23">
        <v>340.28500000000003</v>
      </c>
      <c r="I13" s="23">
        <v>289.52</v>
      </c>
    </row>
    <row r="14" spans="1:9" ht="18.5" customHeight="1" x14ac:dyDescent="0.35">
      <c r="A14" s="21" t="s">
        <v>37</v>
      </c>
      <c r="B14" s="23">
        <v>0</v>
      </c>
      <c r="C14" s="23">
        <v>0</v>
      </c>
      <c r="D14" s="23">
        <v>0</v>
      </c>
      <c r="E14" s="23">
        <v>0</v>
      </c>
      <c r="F14" s="23">
        <v>0</v>
      </c>
      <c r="G14" s="23">
        <v>0</v>
      </c>
      <c r="H14" s="23">
        <v>0</v>
      </c>
      <c r="I14" s="23">
        <v>0</v>
      </c>
    </row>
    <row r="15" spans="1:9" ht="18.5" customHeight="1" x14ac:dyDescent="0.35">
      <c r="A15" s="21" t="s">
        <v>44</v>
      </c>
      <c r="B15" s="23">
        <v>218.6</v>
      </c>
      <c r="C15" s="23">
        <v>110.3</v>
      </c>
      <c r="D15" s="23">
        <f>34100/1000</f>
        <v>34.1</v>
      </c>
      <c r="E15" s="23">
        <v>58.3</v>
      </c>
      <c r="F15" s="23">
        <v>35.4</v>
      </c>
      <c r="G15" s="23">
        <v>15.5</v>
      </c>
      <c r="H15" s="23">
        <v>0</v>
      </c>
      <c r="I15" s="23">
        <v>16.058</v>
      </c>
    </row>
    <row r="16" spans="1:9" ht="18.5" customHeight="1" x14ac:dyDescent="0.35">
      <c r="A16" s="21" t="s">
        <v>49</v>
      </c>
      <c r="B16" s="23">
        <v>33.856999999999999</v>
      </c>
      <c r="C16" s="23">
        <v>44.692</v>
      </c>
      <c r="D16" s="23">
        <f>50033/1000</f>
        <v>50.033000000000001</v>
      </c>
      <c r="E16" s="23">
        <v>14.508000000000001</v>
      </c>
      <c r="F16" s="23">
        <v>15.1</v>
      </c>
      <c r="G16" s="23">
        <v>0.02</v>
      </c>
      <c r="H16" s="23">
        <v>15</v>
      </c>
      <c r="I16" s="23">
        <v>17.5</v>
      </c>
    </row>
    <row r="17" spans="1:9" ht="18.5" customHeight="1" x14ac:dyDescent="0.35">
      <c r="A17" s="21" t="s">
        <v>45</v>
      </c>
      <c r="B17" s="23">
        <v>34</v>
      </c>
      <c r="C17" s="23">
        <v>21</v>
      </c>
      <c r="D17" s="23">
        <f>26000/1000</f>
        <v>26</v>
      </c>
      <c r="E17" s="23">
        <v>7.5</v>
      </c>
      <c r="F17" s="23">
        <v>34</v>
      </c>
      <c r="G17" s="23">
        <v>0</v>
      </c>
      <c r="H17" s="23">
        <v>0</v>
      </c>
      <c r="I17" s="23">
        <v>0</v>
      </c>
    </row>
    <row r="18" spans="1:9" ht="18.5" customHeight="1" x14ac:dyDescent="0.35">
      <c r="A18" s="21" t="s">
        <v>38</v>
      </c>
      <c r="B18" s="23">
        <v>75794.547200000001</v>
      </c>
      <c r="C18" s="23">
        <v>71821.683200000014</v>
      </c>
      <c r="D18" s="23">
        <v>92268.630400000009</v>
      </c>
      <c r="E18" s="23">
        <v>55612.623999999996</v>
      </c>
      <c r="F18" s="23">
        <v>43095</v>
      </c>
      <c r="G18" s="23">
        <v>49623.5</v>
      </c>
      <c r="H18" s="23">
        <v>47953.726999999999</v>
      </c>
      <c r="I18" s="23">
        <v>35390.410000000003</v>
      </c>
    </row>
    <row r="19" spans="1:9" ht="18.5" customHeight="1" x14ac:dyDescent="0.35">
      <c r="A19" s="22" t="s">
        <v>39</v>
      </c>
      <c r="B19" s="23">
        <v>107211.2582</v>
      </c>
      <c r="C19" s="23">
        <v>99174.075200000007</v>
      </c>
      <c r="D19" s="23">
        <v>116760.2004</v>
      </c>
      <c r="E19" s="23">
        <v>77604.31</v>
      </c>
      <c r="F19" s="23">
        <v>68958.399999999994</v>
      </c>
      <c r="G19" s="23">
        <v>75824.42</v>
      </c>
      <c r="H19" s="23">
        <v>78849.154999999999</v>
      </c>
      <c r="I19" s="23">
        <v>67720.142000000007</v>
      </c>
    </row>
    <row r="20" spans="1:9" x14ac:dyDescent="0.35">
      <c r="A20" s="15"/>
      <c r="H20" s="8"/>
      <c r="I20" s="8"/>
    </row>
    <row r="22" spans="1:9" x14ac:dyDescent="0.35">
      <c r="B22" s="9"/>
      <c r="C22" s="9"/>
      <c r="D22" s="10"/>
      <c r="E22" s="9"/>
    </row>
    <row r="24" spans="1:9" x14ac:dyDescent="0.35">
      <c r="B24" s="11"/>
      <c r="C24" s="11"/>
      <c r="D24" s="11"/>
      <c r="E24" s="11"/>
    </row>
  </sheetData>
  <mergeCells count="2">
    <mergeCell ref="B1:I1"/>
    <mergeCell ref="A1:A2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D8DC45-C1EF-4E73-AE3D-670545F84177}">
  <dimension ref="A1:I24"/>
  <sheetViews>
    <sheetView rightToLeft="1" zoomScale="95" zoomScaleNormal="95" workbookViewId="0">
      <selection sqref="A1:A2"/>
    </sheetView>
  </sheetViews>
  <sheetFormatPr defaultColWidth="9.1796875" defaultRowHeight="15.5" x14ac:dyDescent="0.35"/>
  <cols>
    <col min="1" max="1" width="30.54296875" style="7" customWidth="1"/>
    <col min="2" max="9" width="14.36328125" style="7" customWidth="1"/>
    <col min="10" max="16384" width="9.1796875" style="7"/>
  </cols>
  <sheetData>
    <row r="1" spans="1:9" ht="28.5" customHeight="1" x14ac:dyDescent="0.35">
      <c r="A1" s="40" t="s">
        <v>60</v>
      </c>
      <c r="B1" s="37" t="s">
        <v>65</v>
      </c>
      <c r="C1" s="38"/>
      <c r="D1" s="38"/>
      <c r="E1" s="38"/>
      <c r="F1" s="38"/>
      <c r="G1" s="38"/>
      <c r="H1" s="38"/>
      <c r="I1" s="39"/>
    </row>
    <row r="2" spans="1:9" x14ac:dyDescent="0.35">
      <c r="A2" s="41"/>
      <c r="B2" s="1">
        <v>2017</v>
      </c>
      <c r="C2" s="1">
        <v>2018</v>
      </c>
      <c r="D2" s="1">
        <v>2019</v>
      </c>
      <c r="E2" s="1">
        <v>2020</v>
      </c>
      <c r="F2" s="1">
        <v>2021</v>
      </c>
      <c r="G2" s="1">
        <v>2022</v>
      </c>
      <c r="H2" s="1">
        <v>2023</v>
      </c>
      <c r="I2" s="1">
        <v>2024</v>
      </c>
    </row>
    <row r="3" spans="1:9" ht="18.5" customHeight="1" x14ac:dyDescent="0.35">
      <c r="A3" s="20" t="s">
        <v>26</v>
      </c>
      <c r="B3" s="34">
        <v>439.31100000000004</v>
      </c>
      <c r="C3" s="34">
        <v>347.33799999999997</v>
      </c>
      <c r="D3" s="34">
        <f>298085/1000</f>
        <v>298.08499999999998</v>
      </c>
      <c r="E3" s="34">
        <v>311.17899999999997</v>
      </c>
      <c r="F3" s="34">
        <v>400.2</v>
      </c>
      <c r="G3" s="34">
        <v>462.1</v>
      </c>
      <c r="H3" s="34">
        <v>466.53500000000003</v>
      </c>
      <c r="I3" s="34">
        <v>424.416</v>
      </c>
    </row>
    <row r="4" spans="1:9" ht="18.5" customHeight="1" x14ac:dyDescent="0.35">
      <c r="A4" s="20" t="s">
        <v>27</v>
      </c>
      <c r="B4" s="34">
        <v>397.98099999999999</v>
      </c>
      <c r="C4" s="34">
        <v>366.959</v>
      </c>
      <c r="D4" s="34">
        <f>342620/1000</f>
        <v>342.62</v>
      </c>
      <c r="E4" s="34">
        <v>249.34</v>
      </c>
      <c r="F4" s="34">
        <v>217.1</v>
      </c>
      <c r="G4" s="34">
        <v>248.7</v>
      </c>
      <c r="H4" s="34">
        <v>220.60400000000001</v>
      </c>
      <c r="I4" s="34">
        <v>212.232</v>
      </c>
    </row>
    <row r="5" spans="1:9" ht="18.5" customHeight="1" x14ac:dyDescent="0.35">
      <c r="A5" s="20" t="s">
        <v>28</v>
      </c>
      <c r="B5" s="34">
        <v>422.21899999999999</v>
      </c>
      <c r="C5" s="34">
        <v>506.35699999999997</v>
      </c>
      <c r="D5" s="34">
        <f>440942/1000</f>
        <v>440.94200000000001</v>
      </c>
      <c r="E5" s="34">
        <v>400.16800000000001</v>
      </c>
      <c r="F5" s="34">
        <v>348.6</v>
      </c>
      <c r="G5" s="34">
        <v>295.60000000000002</v>
      </c>
      <c r="H5" s="34">
        <v>304.161</v>
      </c>
      <c r="I5" s="34">
        <v>306.43400000000003</v>
      </c>
    </row>
    <row r="6" spans="1:9" ht="18.5" customHeight="1" x14ac:dyDescent="0.35">
      <c r="A6" s="21" t="s">
        <v>29</v>
      </c>
      <c r="B6" s="34">
        <v>9329.7129999999997</v>
      </c>
      <c r="C6" s="34">
        <v>10098.528</v>
      </c>
      <c r="D6" s="34">
        <f>10037453/1000</f>
        <v>10037.453</v>
      </c>
      <c r="E6" s="34">
        <v>7796.55</v>
      </c>
      <c r="F6" s="34">
        <v>11104.3</v>
      </c>
      <c r="G6" s="34">
        <v>10653.9</v>
      </c>
      <c r="H6" s="34">
        <v>12778.548000000001</v>
      </c>
      <c r="I6" s="34">
        <v>12921.055</v>
      </c>
    </row>
    <row r="7" spans="1:9" ht="18.5" customHeight="1" x14ac:dyDescent="0.35">
      <c r="A7" s="21" t="s">
        <v>30</v>
      </c>
      <c r="B7" s="34">
        <v>8355.601999999999</v>
      </c>
      <c r="C7" s="34">
        <v>10015.39</v>
      </c>
      <c r="D7" s="34">
        <f>9652117/1000</f>
        <v>9652.1170000000002</v>
      </c>
      <c r="E7" s="34">
        <v>9355.9370000000017</v>
      </c>
      <c r="F7" s="34">
        <v>9810.9</v>
      </c>
      <c r="G7" s="34">
        <v>10648.3</v>
      </c>
      <c r="H7" s="34">
        <v>12080.031000000001</v>
      </c>
      <c r="I7" s="34">
        <v>12952.531999999999</v>
      </c>
    </row>
    <row r="8" spans="1:9" ht="18.5" customHeight="1" x14ac:dyDescent="0.35">
      <c r="A8" s="21" t="s">
        <v>31</v>
      </c>
      <c r="B8" s="34">
        <v>11.629999999999999</v>
      </c>
      <c r="C8" s="34">
        <v>13.174999999999999</v>
      </c>
      <c r="D8" s="34">
        <f>10415/1000</f>
        <v>10.414999999999999</v>
      </c>
      <c r="E8" s="34">
        <v>11.45</v>
      </c>
      <c r="F8" s="34">
        <v>11</v>
      </c>
      <c r="G8" s="34">
        <v>12.4</v>
      </c>
      <c r="H8" s="34">
        <v>6.8410000000000002</v>
      </c>
      <c r="I8" s="34">
        <v>9.907</v>
      </c>
    </row>
    <row r="9" spans="1:9" ht="18.5" customHeight="1" x14ac:dyDescent="0.35">
      <c r="A9" s="22" t="s">
        <v>32</v>
      </c>
      <c r="B9" s="34">
        <v>651.40800000000002</v>
      </c>
      <c r="C9" s="34">
        <v>836.08400000000006</v>
      </c>
      <c r="D9" s="34">
        <f>736173/1000</f>
        <v>736.173</v>
      </c>
      <c r="E9" s="34">
        <v>314.96899999999999</v>
      </c>
      <c r="F9" s="34">
        <v>473.3</v>
      </c>
      <c r="G9" s="34">
        <v>428.3</v>
      </c>
      <c r="H9" s="34">
        <v>386.36599999999999</v>
      </c>
      <c r="I9" s="34">
        <v>321.005</v>
      </c>
    </row>
    <row r="10" spans="1:9" ht="18.5" customHeight="1" x14ac:dyDescent="0.35">
      <c r="A10" s="21" t="s">
        <v>33</v>
      </c>
      <c r="B10" s="34">
        <v>573.81400000000008</v>
      </c>
      <c r="C10" s="34">
        <v>511.34199999999998</v>
      </c>
      <c r="D10" s="34">
        <f>609496/1000</f>
        <v>609.49599999999998</v>
      </c>
      <c r="E10" s="34">
        <v>556.01800000000003</v>
      </c>
      <c r="F10" s="34">
        <v>511.3</v>
      </c>
      <c r="G10" s="34">
        <v>491.3</v>
      </c>
      <c r="H10" s="34">
        <v>656.93899999999996</v>
      </c>
      <c r="I10" s="34">
        <v>483.17</v>
      </c>
    </row>
    <row r="11" spans="1:9" ht="18.5" customHeight="1" x14ac:dyDescent="0.35">
      <c r="A11" s="22" t="s">
        <v>34</v>
      </c>
      <c r="B11" s="34">
        <v>519.97300000000007</v>
      </c>
      <c r="C11" s="34">
        <v>472.28700000000003</v>
      </c>
      <c r="D11" s="34">
        <f>671631/1000</f>
        <v>671.63099999999997</v>
      </c>
      <c r="E11" s="34">
        <v>739.80900000000008</v>
      </c>
      <c r="F11" s="34">
        <v>759.7</v>
      </c>
      <c r="G11" s="34">
        <v>775.7</v>
      </c>
      <c r="H11" s="34">
        <v>1131.5920000000001</v>
      </c>
      <c r="I11" s="34">
        <v>904.05899999999997</v>
      </c>
    </row>
    <row r="12" spans="1:9" ht="18.5" customHeight="1" x14ac:dyDescent="0.35">
      <c r="A12" s="21" t="s">
        <v>35</v>
      </c>
      <c r="B12" s="34">
        <v>1066.7</v>
      </c>
      <c r="C12" s="34">
        <v>47.555</v>
      </c>
      <c r="D12" s="34">
        <f>69205/1000</f>
        <v>69.204999999999998</v>
      </c>
      <c r="E12" s="34">
        <v>26.576000000000001</v>
      </c>
      <c r="F12" s="34">
        <v>21.3</v>
      </c>
      <c r="G12" s="34">
        <v>315.39999999999998</v>
      </c>
      <c r="H12" s="34">
        <v>263.49299999999999</v>
      </c>
      <c r="I12" s="34">
        <v>87.873999999999995</v>
      </c>
    </row>
    <row r="13" spans="1:9" ht="18.5" customHeight="1" x14ac:dyDescent="0.35">
      <c r="A13" s="22" t="s">
        <v>36</v>
      </c>
      <c r="B13" s="34">
        <v>315.584</v>
      </c>
      <c r="C13" s="34">
        <v>267.66200000000003</v>
      </c>
      <c r="D13" s="34">
        <f>270422/1000</f>
        <v>270.42200000000003</v>
      </c>
      <c r="E13" s="34">
        <v>321.35599999999999</v>
      </c>
      <c r="F13" s="34">
        <v>218.2</v>
      </c>
      <c r="G13" s="34">
        <v>212.9</v>
      </c>
      <c r="H13" s="34">
        <v>363.92200000000003</v>
      </c>
      <c r="I13" s="34">
        <v>285.83600000000001</v>
      </c>
    </row>
    <row r="14" spans="1:9" ht="18.5" customHeight="1" x14ac:dyDescent="0.35">
      <c r="A14" s="22" t="s">
        <v>37</v>
      </c>
      <c r="B14" s="34">
        <v>0</v>
      </c>
      <c r="C14" s="34">
        <v>0</v>
      </c>
      <c r="D14" s="34">
        <v>0</v>
      </c>
      <c r="E14" s="34">
        <v>0</v>
      </c>
      <c r="F14" s="34">
        <v>0</v>
      </c>
      <c r="G14" s="34">
        <v>0</v>
      </c>
      <c r="H14" s="34">
        <v>0</v>
      </c>
      <c r="I14" s="34">
        <v>0</v>
      </c>
    </row>
    <row r="15" spans="1:9" ht="18.5" customHeight="1" x14ac:dyDescent="0.35">
      <c r="A15" s="22" t="s">
        <v>44</v>
      </c>
      <c r="B15" s="34">
        <v>217.43199999999999</v>
      </c>
      <c r="C15" s="34">
        <v>114.373</v>
      </c>
      <c r="D15" s="34">
        <f>33568/1000</f>
        <v>33.567999999999998</v>
      </c>
      <c r="E15" s="34">
        <v>40.954000000000001</v>
      </c>
      <c r="F15" s="34">
        <v>36.799999999999997</v>
      </c>
      <c r="G15" s="34">
        <v>0</v>
      </c>
      <c r="H15" s="34">
        <v>0</v>
      </c>
      <c r="I15" s="34">
        <v>12.391</v>
      </c>
    </row>
    <row r="16" spans="1:9" ht="18.5" customHeight="1" x14ac:dyDescent="0.35">
      <c r="A16" s="22" t="s">
        <v>49</v>
      </c>
      <c r="B16" s="34">
        <v>29.256999999999998</v>
      </c>
      <c r="C16" s="34">
        <v>41.692</v>
      </c>
      <c r="D16" s="34">
        <f>49740/1000</f>
        <v>49.74</v>
      </c>
      <c r="E16" s="34">
        <v>8.7080000000000002</v>
      </c>
      <c r="F16" s="34">
        <v>10.5</v>
      </c>
      <c r="G16" s="34">
        <v>5</v>
      </c>
      <c r="H16" s="34">
        <v>10.15</v>
      </c>
      <c r="I16" s="34">
        <v>16</v>
      </c>
    </row>
    <row r="17" spans="1:9" ht="18.5" customHeight="1" x14ac:dyDescent="0.35">
      <c r="A17" s="22" t="s">
        <v>45</v>
      </c>
      <c r="B17" s="34">
        <v>30.108000000000001</v>
      </c>
      <c r="C17" s="34">
        <v>22.965</v>
      </c>
      <c r="D17" s="34">
        <f>27423/1000</f>
        <v>27.422999999999998</v>
      </c>
      <c r="E17" s="34">
        <v>7.9580000000000002</v>
      </c>
      <c r="F17" s="34">
        <v>16.2</v>
      </c>
      <c r="G17" s="34">
        <v>8.6999999999999993</v>
      </c>
      <c r="H17" s="34">
        <v>0</v>
      </c>
      <c r="I17" s="34">
        <v>0</v>
      </c>
    </row>
    <row r="18" spans="1:9" ht="18.5" customHeight="1" x14ac:dyDescent="0.35">
      <c r="A18" s="21" t="s">
        <v>38</v>
      </c>
      <c r="B18" s="34">
        <v>69354.0432</v>
      </c>
      <c r="C18" s="34">
        <v>62365.367999999995</v>
      </c>
      <c r="D18" s="34">
        <v>53762.872000000003</v>
      </c>
      <c r="E18" s="34">
        <v>50089.599999999999</v>
      </c>
      <c r="F18" s="34">
        <v>42691.1</v>
      </c>
      <c r="G18" s="34">
        <v>43415.6</v>
      </c>
      <c r="H18" s="34">
        <v>42696.387000000002</v>
      </c>
      <c r="I18" s="34">
        <v>33567.652000000002</v>
      </c>
    </row>
    <row r="19" spans="1:9" ht="18.5" customHeight="1" x14ac:dyDescent="0.35">
      <c r="A19" s="22" t="s">
        <v>39</v>
      </c>
      <c r="B19" s="34">
        <v>91714.775200000004</v>
      </c>
      <c r="C19" s="34">
        <v>86027.074999999997</v>
      </c>
      <c r="D19" s="34">
        <v>77012.161999999997</v>
      </c>
      <c r="E19" s="34">
        <v>70230.572</v>
      </c>
      <c r="F19" s="34">
        <v>66630.5</v>
      </c>
      <c r="G19" s="34">
        <v>67973.899999999994</v>
      </c>
      <c r="H19" s="34">
        <v>71365.569000000003</v>
      </c>
      <c r="I19" s="34">
        <v>62504.563000000002</v>
      </c>
    </row>
    <row r="20" spans="1:9" x14ac:dyDescent="0.35">
      <c r="A20" s="15"/>
      <c r="H20" s="8"/>
      <c r="I20" s="8"/>
    </row>
    <row r="21" spans="1:9" x14ac:dyDescent="0.35">
      <c r="E21" s="33"/>
    </row>
    <row r="22" spans="1:9" x14ac:dyDescent="0.35">
      <c r="B22" s="9"/>
      <c r="C22" s="9"/>
      <c r="D22" s="10"/>
      <c r="E22" s="9"/>
    </row>
    <row r="24" spans="1:9" x14ac:dyDescent="0.35">
      <c r="B24" s="11"/>
      <c r="C24" s="11"/>
      <c r="D24" s="11"/>
      <c r="E24" s="11"/>
    </row>
  </sheetData>
  <mergeCells count="2">
    <mergeCell ref="B1:I1"/>
    <mergeCell ref="A1:A2"/>
  </mergeCells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BC495-FA25-4E3D-8C8F-F99E6B986C82}">
  <dimension ref="A1:M17"/>
  <sheetViews>
    <sheetView rightToLeft="1" zoomScale="95" zoomScaleNormal="95" workbookViewId="0">
      <selection activeCell="C2" sqref="C2"/>
    </sheetView>
  </sheetViews>
  <sheetFormatPr defaultColWidth="19" defaultRowHeight="15.5" x14ac:dyDescent="0.35"/>
  <cols>
    <col min="1" max="16384" width="19" style="2"/>
  </cols>
  <sheetData>
    <row r="1" spans="1:13" ht="27.5" customHeight="1" x14ac:dyDescent="0.35">
      <c r="A1" s="44" t="s">
        <v>60</v>
      </c>
      <c r="B1" s="42" t="s">
        <v>66</v>
      </c>
      <c r="C1" s="42"/>
      <c r="D1" s="42"/>
      <c r="E1" s="42"/>
      <c r="F1" s="42"/>
      <c r="G1" s="42"/>
      <c r="H1" s="43"/>
    </row>
    <row r="2" spans="1:13" ht="21" customHeight="1" x14ac:dyDescent="0.35">
      <c r="A2" s="45"/>
      <c r="B2" s="1">
        <v>2018</v>
      </c>
      <c r="C2" s="1">
        <v>2019</v>
      </c>
      <c r="D2" s="1">
        <v>2020</v>
      </c>
      <c r="E2" s="1">
        <v>2021</v>
      </c>
      <c r="F2" s="1">
        <v>2022</v>
      </c>
      <c r="G2" s="1">
        <v>2023</v>
      </c>
      <c r="H2" s="1">
        <v>2024</v>
      </c>
    </row>
    <row r="3" spans="1:13" ht="20.5" customHeight="1" x14ac:dyDescent="0.35">
      <c r="A3" s="20" t="s">
        <v>38</v>
      </c>
      <c r="B3" s="23">
        <v>23044917</v>
      </c>
      <c r="C3" s="23">
        <v>22862793.272000004</v>
      </c>
      <c r="D3" s="23">
        <v>21729447.519000001</v>
      </c>
      <c r="E3" s="23">
        <v>22870685.300000001</v>
      </c>
      <c r="F3" s="23">
        <v>19867930.800000001</v>
      </c>
      <c r="G3" s="23">
        <v>20673481</v>
      </c>
      <c r="H3" s="23">
        <v>12589176.052000001</v>
      </c>
      <c r="I3" s="4"/>
      <c r="J3" s="3"/>
      <c r="K3" s="3"/>
      <c r="L3" s="6"/>
      <c r="M3" s="3"/>
    </row>
    <row r="4" spans="1:13" ht="20.5" customHeight="1" x14ac:dyDescent="0.35">
      <c r="A4" s="20" t="s">
        <v>30</v>
      </c>
      <c r="B4" s="23">
        <v>9736325</v>
      </c>
      <c r="C4" s="23">
        <v>9070275</v>
      </c>
      <c r="D4" s="23">
        <v>8790550</v>
      </c>
      <c r="E4" s="23">
        <v>9315021.7000000011</v>
      </c>
      <c r="F4" s="23">
        <v>10575132.4</v>
      </c>
      <c r="G4" s="23">
        <v>11713100</v>
      </c>
      <c r="H4" s="23">
        <v>12406745.548</v>
      </c>
      <c r="I4" s="4"/>
      <c r="J4" s="3"/>
      <c r="K4" s="16"/>
      <c r="L4" s="6"/>
      <c r="M4" s="3"/>
    </row>
    <row r="5" spans="1:13" ht="20.5" customHeight="1" x14ac:dyDescent="0.35">
      <c r="A5" s="20" t="s">
        <v>46</v>
      </c>
      <c r="B5" s="23">
        <v>169750</v>
      </c>
      <c r="C5" s="23">
        <v>254400.99999999997</v>
      </c>
      <c r="D5" s="23">
        <v>225260</v>
      </c>
      <c r="E5" s="23">
        <v>276456.8</v>
      </c>
      <c r="F5" s="23">
        <v>169130.2</v>
      </c>
      <c r="G5" s="23">
        <v>789587</v>
      </c>
      <c r="H5" s="23">
        <v>1475205.3</v>
      </c>
      <c r="I5" s="4"/>
      <c r="J5" s="3"/>
      <c r="L5" s="6"/>
      <c r="M5" s="3"/>
    </row>
    <row r="6" spans="1:13" ht="20.5" customHeight="1" x14ac:dyDescent="0.35">
      <c r="A6" s="21" t="s">
        <v>44</v>
      </c>
      <c r="B6" s="23">
        <v>7500</v>
      </c>
      <c r="C6" s="23">
        <v>0</v>
      </c>
      <c r="D6" s="23">
        <v>3100</v>
      </c>
      <c r="E6" s="24">
        <v>14950</v>
      </c>
      <c r="F6" s="23">
        <v>0</v>
      </c>
      <c r="G6" s="23">
        <v>0</v>
      </c>
      <c r="H6" s="23">
        <v>0</v>
      </c>
      <c r="I6" s="4"/>
      <c r="K6" s="5"/>
      <c r="L6" s="6"/>
      <c r="M6" s="3"/>
    </row>
    <row r="7" spans="1:13" ht="20.5" customHeight="1" x14ac:dyDescent="0.35">
      <c r="A7" s="20" t="s">
        <v>51</v>
      </c>
      <c r="B7" s="23">
        <v>50550</v>
      </c>
      <c r="C7" s="23">
        <v>34158</v>
      </c>
      <c r="D7" s="23">
        <v>198489</v>
      </c>
      <c r="E7" s="23">
        <v>1000.8</v>
      </c>
      <c r="F7" s="23">
        <v>0</v>
      </c>
      <c r="G7" s="23">
        <v>0</v>
      </c>
      <c r="H7" s="23">
        <v>0</v>
      </c>
      <c r="I7" s="4"/>
      <c r="K7" s="3"/>
      <c r="L7" s="6"/>
      <c r="M7" s="3"/>
    </row>
    <row r="8" spans="1:13" ht="20.5" customHeight="1" x14ac:dyDescent="0.35">
      <c r="A8" s="21" t="s">
        <v>29</v>
      </c>
      <c r="B8" s="23">
        <v>4038522.9999999995</v>
      </c>
      <c r="C8" s="23">
        <v>5038282.0719999988</v>
      </c>
      <c r="D8" s="23">
        <v>5186385.3689999999</v>
      </c>
      <c r="E8" s="23">
        <v>4015632.2</v>
      </c>
      <c r="F8" s="23">
        <v>4138322.3000000003</v>
      </c>
      <c r="G8" s="23">
        <v>4957232.9000000004</v>
      </c>
      <c r="H8" s="23">
        <v>7384448.8530000001</v>
      </c>
      <c r="I8" s="4"/>
      <c r="J8" s="17"/>
      <c r="K8" s="3"/>
      <c r="L8" s="6"/>
      <c r="M8" s="3"/>
    </row>
    <row r="9" spans="1:13" ht="20.5" customHeight="1" x14ac:dyDescent="0.35">
      <c r="A9" s="20" t="s">
        <v>47</v>
      </c>
      <c r="B9" s="25">
        <v>22000</v>
      </c>
      <c r="C9" s="25">
        <v>12040.000000000002</v>
      </c>
      <c r="D9" s="25">
        <v>7</v>
      </c>
      <c r="E9" s="25">
        <v>44.7</v>
      </c>
      <c r="F9" s="25">
        <v>0</v>
      </c>
      <c r="G9" s="23">
        <v>626</v>
      </c>
      <c r="H9" s="23">
        <v>0</v>
      </c>
      <c r="I9" s="4"/>
      <c r="J9" s="3"/>
      <c r="K9" s="5"/>
      <c r="L9" s="13"/>
      <c r="M9" s="3"/>
    </row>
    <row r="10" spans="1:13" ht="20.5" customHeight="1" x14ac:dyDescent="0.35">
      <c r="A10" s="21" t="s">
        <v>48</v>
      </c>
      <c r="B10" s="23">
        <v>405339.98600000003</v>
      </c>
      <c r="C10" s="23">
        <v>281570.26799999992</v>
      </c>
      <c r="D10" s="23">
        <v>330480.20099999994</v>
      </c>
      <c r="E10" s="23">
        <v>359512.69999999995</v>
      </c>
      <c r="F10" s="23">
        <v>375295</v>
      </c>
      <c r="G10" s="23">
        <v>407425.61499999999</v>
      </c>
      <c r="H10" s="23">
        <v>452765.44799999997</v>
      </c>
      <c r="I10" s="4"/>
      <c r="J10" s="3"/>
      <c r="K10" s="3"/>
      <c r="L10" s="6"/>
      <c r="M10" s="3"/>
    </row>
    <row r="11" spans="1:13" ht="20.5" customHeight="1" x14ac:dyDescent="0.35">
      <c r="A11" s="26" t="s">
        <v>32</v>
      </c>
      <c r="B11" s="25">
        <v>934548</v>
      </c>
      <c r="C11" s="25">
        <v>601508</v>
      </c>
      <c r="D11" s="25">
        <v>428373</v>
      </c>
      <c r="E11" s="25">
        <v>231033.8</v>
      </c>
      <c r="F11" s="25">
        <v>213192.2</v>
      </c>
      <c r="G11" s="25">
        <v>377400</v>
      </c>
      <c r="H11" s="25">
        <v>330611.93400000001</v>
      </c>
      <c r="I11" s="4"/>
      <c r="J11" s="17"/>
      <c r="K11" s="17"/>
      <c r="L11" s="13"/>
      <c r="M11" s="3"/>
    </row>
    <row r="12" spans="1:13" ht="20.5" customHeight="1" x14ac:dyDescent="0.35">
      <c r="A12" s="21" t="s">
        <v>49</v>
      </c>
      <c r="B12" s="23">
        <v>63500</v>
      </c>
      <c r="C12" s="23">
        <v>49750</v>
      </c>
      <c r="D12" s="23">
        <v>7649.9999999999991</v>
      </c>
      <c r="E12" s="23">
        <v>2910.2</v>
      </c>
      <c r="F12" s="23">
        <v>1000</v>
      </c>
      <c r="G12" s="23">
        <v>10150</v>
      </c>
      <c r="H12" s="23">
        <v>18000.009999999998</v>
      </c>
      <c r="I12" s="4"/>
      <c r="J12" s="3"/>
      <c r="K12" s="3"/>
      <c r="L12" s="6"/>
      <c r="M12" s="3"/>
    </row>
    <row r="13" spans="1:13" ht="20.5" customHeight="1" x14ac:dyDescent="0.35">
      <c r="A13" s="26" t="s">
        <v>37</v>
      </c>
      <c r="B13" s="25">
        <v>0</v>
      </c>
      <c r="C13" s="25">
        <v>0</v>
      </c>
      <c r="D13" s="25">
        <v>0</v>
      </c>
      <c r="E13" s="25">
        <v>0</v>
      </c>
      <c r="F13" s="25">
        <v>0</v>
      </c>
      <c r="G13" s="25">
        <v>0</v>
      </c>
      <c r="H13" s="25">
        <v>23850.404999999999</v>
      </c>
      <c r="I13" s="4"/>
      <c r="J13" s="17"/>
      <c r="L13" s="4"/>
      <c r="M13" s="3"/>
    </row>
    <row r="14" spans="1:13" ht="20.5" customHeight="1" x14ac:dyDescent="0.35">
      <c r="A14" s="21" t="s">
        <v>50</v>
      </c>
      <c r="B14" s="23">
        <v>0</v>
      </c>
      <c r="C14" s="23">
        <v>268500</v>
      </c>
      <c r="D14" s="23">
        <v>49510</v>
      </c>
      <c r="E14" s="24">
        <v>105000</v>
      </c>
      <c r="F14" s="23">
        <v>1170966.8</v>
      </c>
      <c r="G14" s="23">
        <v>1036159.6</v>
      </c>
      <c r="H14" s="23">
        <v>1201092.5</v>
      </c>
      <c r="I14" s="4"/>
      <c r="J14" s="3"/>
      <c r="K14" s="3"/>
      <c r="L14" s="4"/>
      <c r="M14" s="3"/>
    </row>
    <row r="15" spans="1:13" ht="20.5" customHeight="1" x14ac:dyDescent="0.35">
      <c r="A15" s="26" t="s">
        <v>31</v>
      </c>
      <c r="B15" s="25">
        <v>0</v>
      </c>
      <c r="C15" s="25">
        <v>0</v>
      </c>
      <c r="D15" s="25">
        <v>0</v>
      </c>
      <c r="E15" s="25">
        <v>0</v>
      </c>
      <c r="F15" s="25">
        <v>0</v>
      </c>
      <c r="G15" s="25">
        <v>0</v>
      </c>
      <c r="H15" s="25">
        <v>28.7</v>
      </c>
      <c r="I15" s="4"/>
    </row>
    <row r="16" spans="1:13" ht="20.5" customHeight="1" x14ac:dyDescent="0.35">
      <c r="A16" s="21" t="s">
        <v>39</v>
      </c>
      <c r="B16" s="23">
        <v>38472952.986000001</v>
      </c>
      <c r="C16" s="23">
        <v>38473277.612000003</v>
      </c>
      <c r="D16" s="23">
        <v>36949252.089000002</v>
      </c>
      <c r="E16" s="23">
        <v>37192248.20000001</v>
      </c>
      <c r="F16" s="23">
        <v>36510969.700000003</v>
      </c>
      <c r="G16" s="23">
        <v>39965162.115000002</v>
      </c>
      <c r="H16" s="23">
        <v>35881924.750000007</v>
      </c>
      <c r="I16" s="4"/>
      <c r="J16" s="3"/>
      <c r="K16" s="3"/>
      <c r="L16" s="4"/>
      <c r="M16" s="3"/>
    </row>
    <row r="17" spans="1:1" x14ac:dyDescent="0.35">
      <c r="A17" s="12"/>
    </row>
  </sheetData>
  <mergeCells count="2">
    <mergeCell ref="B1:H1"/>
    <mergeCell ref="A1:A2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6cd8647-8a56-41aa-9896-2df0b400568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363AE9E800414C813DA607C435B469" ma:contentTypeVersion="6" ma:contentTypeDescription="Create a new document." ma:contentTypeScope="" ma:versionID="7e3b91ccc8cfe0018c0e90f290e7f72b">
  <xsd:schema xmlns:xsd="http://www.w3.org/2001/XMLSchema" xmlns:xs="http://www.w3.org/2001/XMLSchema" xmlns:p="http://schemas.microsoft.com/office/2006/metadata/properties" xmlns:ns3="96cd8647-8a56-41aa-9896-2df0b400568c" targetNamespace="http://schemas.microsoft.com/office/2006/metadata/properties" ma:root="true" ma:fieldsID="36afa281699f90cf1c21820dbab6c4f7" ns3:_="">
    <xsd:import namespace="96cd8647-8a56-41aa-9896-2df0b400568c"/>
    <xsd:element name="properties">
      <xsd:complexType>
        <xsd:sequence>
          <xsd:element name="documentManagement">
            <xsd:complexType>
              <xsd:all>
                <xsd:element ref="ns3:MediaServiceDateTaken" minOccurs="0"/>
                <xsd:element ref="ns3:MediaServiceMetadata" minOccurs="0"/>
                <xsd:element ref="ns3:MediaServiceFastMetadata" minOccurs="0"/>
                <xsd:element ref="ns3:MediaServiceSearchProperties" minOccurs="0"/>
                <xsd:element ref="ns3:MediaServiceObjectDetectorVersions" minOccurs="0"/>
                <xsd:element ref="ns3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cd8647-8a56-41aa-9896-2df0b400568c" elementFormDefault="qualified">
    <xsd:import namespace="http://schemas.microsoft.com/office/2006/documentManagement/types"/>
    <xsd:import namespace="http://schemas.microsoft.com/office/infopath/2007/PartnerControls"/>
    <xsd:element name="MediaServiceDateTaken" ma:index="8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Metadata" ma:index="9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2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3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76D0113-37F9-432D-B06E-21E531EAAB3A}">
  <ds:schemaRefs>
    <ds:schemaRef ds:uri="http://schemas.microsoft.com/office/2006/documentManagement/types"/>
    <ds:schemaRef ds:uri="http://schemas.microsoft.com/office/infopath/2007/PartnerControls"/>
    <ds:schemaRef ds:uri="http://purl.org/dc/dcmitype/"/>
    <ds:schemaRef ds:uri="http://www.w3.org/XML/1998/namespace"/>
    <ds:schemaRef ds:uri="http://purl.org/dc/elements/1.1/"/>
    <ds:schemaRef ds:uri="http://purl.org/dc/terms/"/>
    <ds:schemaRef ds:uri="96cd8647-8a56-41aa-9896-2df0b400568c"/>
    <ds:schemaRef ds:uri="http://schemas.openxmlformats.org/package/2006/metadata/core-propertie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F585CA28-C100-4A1D-89C8-080DF8512B7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1217963-402C-41D3-A746-B24A849CF27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6cd8647-8a56-41aa-9896-2df0b400568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البيانات الوصفية </vt:lpstr>
      <vt:lpstr>المتغيرات </vt:lpstr>
      <vt:lpstr>الإنتاج</vt:lpstr>
      <vt:lpstr>المبيعات</vt:lpstr>
      <vt:lpstr>الصادرات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2015-06-05T18:17:20Z</dcterms:created>
  <dcterms:modified xsi:type="dcterms:W3CDTF">2025-08-11T07:31:16Z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efa4170-0d19-0005-0004-bc88714345d2_Enabled">
    <vt:lpwstr>true</vt:lpwstr>
  </property>
  <property fmtid="{D5CDD505-2E9C-101B-9397-08002B2CF9AE}" pid="3" name="MSIP_Label_defa4170-0d19-0005-0004-bc88714345d2_SetDate">
    <vt:lpwstr>2025-07-15T09:41:52Z</vt:lpwstr>
  </property>
  <property fmtid="{D5CDD505-2E9C-101B-9397-08002B2CF9AE}" pid="4" name="MSIP_Label_defa4170-0d19-0005-0004-bc88714345d2_Method">
    <vt:lpwstr>Standard</vt:lpwstr>
  </property>
  <property fmtid="{D5CDD505-2E9C-101B-9397-08002B2CF9AE}" pid="5" name="MSIP_Label_defa4170-0d19-0005-0004-bc88714345d2_Name">
    <vt:lpwstr>defa4170-0d19-0005-0004-bc88714345d2</vt:lpwstr>
  </property>
  <property fmtid="{D5CDD505-2E9C-101B-9397-08002B2CF9AE}" pid="6" name="MSIP_Label_defa4170-0d19-0005-0004-bc88714345d2_SiteId">
    <vt:lpwstr>f68cb46f-abcc-48c1-a923-673cc1857806</vt:lpwstr>
  </property>
  <property fmtid="{D5CDD505-2E9C-101B-9397-08002B2CF9AE}" pid="7" name="MSIP_Label_defa4170-0d19-0005-0004-bc88714345d2_ActionId">
    <vt:lpwstr>1398b07e-efab-4878-9964-2772be1d49c4</vt:lpwstr>
  </property>
  <property fmtid="{D5CDD505-2E9C-101B-9397-08002B2CF9AE}" pid="8" name="MSIP_Label_defa4170-0d19-0005-0004-bc88714345d2_ContentBits">
    <vt:lpwstr>0</vt:lpwstr>
  </property>
  <property fmtid="{D5CDD505-2E9C-101B-9397-08002B2CF9AE}" pid="9" name="MSIP_Label_defa4170-0d19-0005-0004-bc88714345d2_Tag">
    <vt:lpwstr>10, 3, 0, 1</vt:lpwstr>
  </property>
  <property fmtid="{D5CDD505-2E9C-101B-9397-08002B2CF9AE}" pid="10" name="ContentTypeId">
    <vt:lpwstr>0x0101004A363AE9E800414C813DA607C435B469</vt:lpwstr>
  </property>
</Properties>
</file>